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<sst xmlns="http://schemas.openxmlformats.org/spreadsheetml/2006/main" count="20" uniqueCount="20">
  <si>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板厚　</t>
  </si>
  <si>
    <r>
      <t>SP</t>
    </r>
    <r>
      <rPr>
        <sz val="10"/>
        <rFont val="ＭＳ Ｐゴシック"/>
        <family val="2"/>
      </rPr>
      <t>球半径</t>
    </r>
  </si>
  <si>
    <t>分割</t>
  </si>
  <si>
    <t>鋸身</t>
  </si>
  <si>
    <t>のりしろ</t>
  </si>
  <si>
    <r>
      <t>SP</t>
    </r>
    <r>
      <rPr>
        <sz val="10"/>
        <rFont val="ＭＳ Ｐゴシック"/>
        <family val="2"/>
      </rPr>
      <t>取付内径</t>
    </r>
  </si>
  <si>
    <t>板・縦寸法</t>
  </si>
  <si>
    <t>板・横寸法</t>
  </si>
  <si>
    <t>番号</t>
  </si>
  <si>
    <r>
      <t>(1)</t>
    </r>
    <r>
      <rPr>
        <sz val="10"/>
        <rFont val="ＭＳ Ｐゴシック"/>
        <family val="2"/>
      </rPr>
      <t>内径</t>
    </r>
  </si>
  <si>
    <r>
      <t>(2)</t>
    </r>
    <r>
      <rPr>
        <sz val="10"/>
        <rFont val="ＭＳ Ｐゴシック"/>
        <family val="2"/>
      </rPr>
      <t>外径</t>
    </r>
  </si>
  <si>
    <r>
      <t>(3)</t>
    </r>
    <r>
      <rPr>
        <sz val="10"/>
        <rFont val="ＭＳ Ｐゴシック"/>
        <family val="2"/>
      </rPr>
      <t>高さ</t>
    </r>
  </si>
  <si>
    <r>
      <t>(4)</t>
    </r>
    <r>
      <rPr>
        <sz val="10"/>
        <rFont val="ＭＳ Ｐゴシック"/>
        <family val="2"/>
      </rPr>
      <t>内幅</t>
    </r>
  </si>
  <si>
    <r>
      <t>(5)</t>
    </r>
    <r>
      <rPr>
        <sz val="10"/>
        <rFont val="ＭＳ Ｐゴシック"/>
        <family val="2"/>
      </rPr>
      <t>外幅</t>
    </r>
  </si>
  <si>
    <r>
      <t>(6)</t>
    </r>
    <r>
      <rPr>
        <sz val="10"/>
        <rFont val="ＭＳ Ｐゴシック"/>
        <family val="2"/>
      </rPr>
      <t>個数</t>
    </r>
  </si>
  <si>
    <r>
      <t>(7)</t>
    </r>
    <r>
      <rPr>
        <sz val="10"/>
        <rFont val="ＭＳ Ｐゴシック"/>
        <family val="2"/>
      </rPr>
      <t>個数</t>
    </r>
    <r>
      <rPr>
        <sz val="10"/>
        <rFont val="Arial"/>
        <family val="2"/>
      </rPr>
      <t>@</t>
    </r>
    <r>
      <rPr>
        <sz val="10"/>
        <rFont val="ＭＳ Ｐゴシック"/>
        <family val="2"/>
      </rPr>
      <t>本</t>
    </r>
  </si>
  <si>
    <r>
      <t>(8)</t>
    </r>
    <r>
      <rPr>
        <sz val="10"/>
        <rFont val="ＭＳ Ｐゴシック"/>
        <family val="2"/>
      </rPr>
      <t>所要本数</t>
    </r>
  </si>
  <si>
    <r>
      <t>(9)</t>
    </r>
    <r>
      <rPr>
        <sz val="10"/>
        <rFont val="ＭＳ Ｐゴシック"/>
        <family val="2"/>
      </rPr>
      <t>板幅</t>
    </r>
  </si>
  <si>
    <t>板幅合計</t>
  </si>
  <si>
    <t>残り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</si>
</sst>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&quot; mm&quot;"/>
    <numFmt numFmtId="166" formatCode="0.0"/>
  </numFmts>
  <fonts count="2">
    <font>
      <sz val="10"/>
      <name val="ＭＳ Ｐゴシック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5" fontId="1" fillId="0" borderId="1" xfId="0" applyNumberFormat="1" applyBorder="1" applyAlignment="1">
      <alignment/>
    </xf>
    <xf numFmtId="164" fontId="1" fillId="2" borderId="1" xfId="0" applyFont="1" applyFill="1" applyBorder="1" applyAlignment="1">
      <alignment/>
    </xf>
    <xf numFmtId="164" fontId="1" fillId="0" borderId="1" xfId="0" applyBorder="1" applyAlignment="1">
      <alignment/>
    </xf>
    <xf numFmtId="164" fontId="0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6" fontId="1" fillId="0" borderId="1" xfId="0" applyNumberFormat="1" applyBorder="1" applyAlignment="1">
      <alignment/>
    </xf>
    <xf numFmtId="164" fontId="1" fillId="0" borderId="1" xfId="0" applyFill="1" applyBorder="1" applyAlignment="1">
      <alignment/>
    </xf>
    <xf numFmtId="166" fontId="1" fillId="0" borderId="1" xfId="0" applyNumberFormat="1" applyFill="1" applyBorder="1" applyAlignment="1">
      <alignment/>
    </xf>
    <xf numFmtId="164" fontId="0" fillId="0" borderId="0" xfId="0" applyFill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K12" sqref="K12"/>
    </sheetView>
  </sheetViews>
  <sheetFormatPr defaultColWidth="13.7109375" defaultRowHeight="12"/>
  <cols>
    <col min="1" max="16384" width="12.8515625" style="0" customWidth="1"/>
  </cols>
  <sheetData>
    <row r="1" spans="1:2" ht="12">
      <c r="A1" s="1" t="s">
        <v>0</v>
      </c>
      <c r="B1" s="2">
        <v>12</v>
      </c>
    </row>
    <row r="2" spans="1:2" ht="12.75">
      <c r="A2" s="3" t="s">
        <v>1</v>
      </c>
      <c r="B2" s="2">
        <v>200</v>
      </c>
    </row>
    <row r="3" spans="1:2" ht="12">
      <c r="A3" s="1" t="s">
        <v>2</v>
      </c>
      <c r="B3" s="4">
        <v>16</v>
      </c>
    </row>
    <row r="4" spans="1:2" ht="12">
      <c r="A4" s="1" t="s">
        <v>3</v>
      </c>
      <c r="B4" s="2">
        <v>1</v>
      </c>
    </row>
    <row r="5" spans="1:2" ht="12">
      <c r="A5" s="1" t="s">
        <v>4</v>
      </c>
      <c r="B5" s="2">
        <v>10</v>
      </c>
    </row>
    <row r="6" spans="1:2" ht="12.75">
      <c r="A6" s="3" t="s">
        <v>5</v>
      </c>
      <c r="B6" s="2">
        <v>94</v>
      </c>
    </row>
    <row r="7" spans="1:2" ht="12">
      <c r="A7" s="1" t="s">
        <v>6</v>
      </c>
      <c r="B7" s="2">
        <v>910</v>
      </c>
    </row>
    <row r="8" spans="1:2" ht="12">
      <c r="A8" s="1" t="s">
        <v>7</v>
      </c>
      <c r="B8" s="2">
        <v>1820</v>
      </c>
    </row>
    <row r="10" spans="1:10" s="7" customFormat="1" ht="12.75">
      <c r="A10" s="5" t="s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>
      <c r="A11" s="4">
        <v>0</v>
      </c>
      <c r="B11" s="8">
        <f>SQRT($B$2*$B$2-($B$1*A11)*($B$1*A11))</f>
        <v>200</v>
      </c>
      <c r="C11" s="8">
        <f>B11+$B$5</f>
        <v>210</v>
      </c>
      <c r="D11" s="8">
        <f>C11-B11</f>
        <v>10</v>
      </c>
      <c r="E11" s="8">
        <f>2*B11*TAN(2*PI()/$B$3/2)</f>
        <v>79.56494695186319</v>
      </c>
      <c r="F11" s="8">
        <f>2*C11*TAN(2*PI()/$B$3/2)</f>
        <v>83.54319429945635</v>
      </c>
      <c r="G11" s="4">
        <f>4*$B$3</f>
        <v>64</v>
      </c>
      <c r="H11" s="4">
        <f>INT($B$7/((E11+F11)/2+$B$4))</f>
        <v>11</v>
      </c>
      <c r="I11" s="4">
        <f>INT(G11/H11+0.99999999)</f>
        <v>6</v>
      </c>
      <c r="J11" s="8">
        <f>(D11+$B$4)*I11</f>
        <v>66</v>
      </c>
    </row>
    <row r="12" spans="1:10" ht="12">
      <c r="A12" s="4">
        <v>1</v>
      </c>
      <c r="B12" s="8">
        <f>SQRT($B$2*$B$2-($B$1*A12)*($B$1*A12))</f>
        <v>199.63967541548448</v>
      </c>
      <c r="C12" s="8">
        <f>B11+$B$5</f>
        <v>210</v>
      </c>
      <c r="D12" s="8">
        <f>C12-B12</f>
        <v>10.360324584515524</v>
      </c>
      <c r="E12" s="8">
        <f>2*B12*TAN(2*PI()/$B$3/2)</f>
        <v>79.42160091960105</v>
      </c>
      <c r="F12" s="8">
        <f>2*C12*TAN(2*PI()/$B$3/2)</f>
        <v>83.54319429945635</v>
      </c>
      <c r="G12" s="4">
        <f>4*$B$3</f>
        <v>64</v>
      </c>
      <c r="H12" s="4">
        <f>INT($B$7/((E12+F12)/2+$B$4))</f>
        <v>11</v>
      </c>
      <c r="I12" s="4">
        <f>INT(G12/H12+0.99999999)</f>
        <v>6</v>
      </c>
      <c r="J12" s="8">
        <f>(D12+$B$4)*I12</f>
        <v>68.16194750709315</v>
      </c>
    </row>
    <row r="13" spans="1:10" ht="12">
      <c r="A13" s="4">
        <v>2</v>
      </c>
      <c r="B13" s="8">
        <f>SQRT($B$2*$B$2-($B$1*A13)*($B$1*A13))</f>
        <v>198.5547783358537</v>
      </c>
      <c r="C13" s="8">
        <f>B12+$B$5</f>
        <v>209.63967541548448</v>
      </c>
      <c r="D13" s="8">
        <f>C13-B13</f>
        <v>11.084897079630764</v>
      </c>
      <c r="E13" s="8">
        <f>2*B13*TAN(2*PI()/$B$3/2)</f>
        <v>78.99000202665577</v>
      </c>
      <c r="F13" s="8">
        <f>2*C13*TAN(2*PI()/$B$3/2)</f>
        <v>83.3998482671942</v>
      </c>
      <c r="G13" s="4">
        <f>4*$B$3</f>
        <v>64</v>
      </c>
      <c r="H13" s="4">
        <f>INT($B$7/((E13+F13)/2+$B$4))</f>
        <v>11</v>
      </c>
      <c r="I13" s="4">
        <f>INT(G13/H13+0.99999999)</f>
        <v>6</v>
      </c>
      <c r="J13" s="8">
        <f>(D13+$B$4)*I13</f>
        <v>72.50938247778458</v>
      </c>
    </row>
    <row r="14" spans="1:10" ht="12">
      <c r="A14" s="4">
        <v>3</v>
      </c>
      <c r="B14" s="8">
        <f>SQRT($B$2*$B$2-($B$1*A14)*($B$1*A14))</f>
        <v>196.733322037727</v>
      </c>
      <c r="C14" s="8">
        <f>B13+$B$5</f>
        <v>208.5547783358537</v>
      </c>
      <c r="D14" s="8">
        <f>C14-B14</f>
        <v>11.82145629812672</v>
      </c>
      <c r="E14" s="8">
        <f>2*B14*TAN(2*PI()/$B$3/2)</f>
        <v>78.26538165797783</v>
      </c>
      <c r="F14" s="8">
        <f>2*C14*TAN(2*PI()/$B$3/2)</f>
        <v>82.96824937424894</v>
      </c>
      <c r="G14" s="4">
        <f>4*$B$3</f>
        <v>64</v>
      </c>
      <c r="H14" s="4">
        <f>INT($B$7/((E14+F14)/2+$B$4))</f>
        <v>11</v>
      </c>
      <c r="I14" s="4">
        <f>INT(G14/H14+0.99999999)</f>
        <v>6</v>
      </c>
      <c r="J14" s="8">
        <f>(D14+$B$4)*I14</f>
        <v>76.92873778876032</v>
      </c>
    </row>
    <row r="15" spans="1:10" ht="12">
      <c r="A15" s="4">
        <v>4</v>
      </c>
      <c r="B15" s="8">
        <f>SQRT($B$2*$B$2-($B$1*A15)*($B$1*A15))</f>
        <v>194.15457759218555</v>
      </c>
      <c r="C15" s="8">
        <f>B14+$B$5</f>
        <v>206.733322037727</v>
      </c>
      <c r="D15" s="8">
        <f>C15-B15</f>
        <v>12.578744445541446</v>
      </c>
      <c r="E15" s="8">
        <f>2*B15*TAN(2*PI()/$B$3/2)</f>
        <v>77.23949333291824</v>
      </c>
      <c r="F15" s="8">
        <f>2*C15*TAN(2*PI()/$B$3/2)</f>
        <v>82.243629005571</v>
      </c>
      <c r="G15" s="4">
        <f>4*$B$3</f>
        <v>64</v>
      </c>
      <c r="H15" s="4">
        <f>INT($B$7/((E15+F15)/2+$B$4))</f>
        <v>11</v>
      </c>
      <c r="I15" s="4">
        <f>INT(G15/H15+0.99999999)</f>
        <v>6</v>
      </c>
      <c r="J15" s="8">
        <f>(D15+$B$4)*I15</f>
        <v>81.47246667324868</v>
      </c>
    </row>
    <row r="16" spans="1:10" ht="12">
      <c r="A16" s="4">
        <v>5</v>
      </c>
      <c r="B16" s="8">
        <f>SQRT($B$2*$B$2-($B$1*A16)*($B$1*A16))</f>
        <v>190.78784028338913</v>
      </c>
      <c r="C16" s="8">
        <f>B15+$B$5</f>
        <v>204.15457759218555</v>
      </c>
      <c r="D16" s="8">
        <f>C16-B16</f>
        <v>13.366737308796417</v>
      </c>
      <c r="E16" s="8">
        <f>2*B16*TAN(2*PI()/$B$3/2)</f>
        <v>75.90012195604201</v>
      </c>
      <c r="F16" s="8">
        <f>2*C16*TAN(2*PI()/$B$3/2)</f>
        <v>81.2177406805114</v>
      </c>
      <c r="G16" s="4">
        <f>4*$B$3</f>
        <v>64</v>
      </c>
      <c r="H16" s="4">
        <f>INT($B$7/((E16+F16)/2+$B$4))</f>
        <v>11</v>
      </c>
      <c r="I16" s="4">
        <f>INT(G16/H16+0.99999999)</f>
        <v>6</v>
      </c>
      <c r="J16" s="8">
        <f>(D16+$B$4)*I16</f>
        <v>86.2004238527785</v>
      </c>
    </row>
    <row r="17" spans="1:10" ht="12">
      <c r="A17" s="4">
        <v>6</v>
      </c>
      <c r="B17" s="8">
        <f>SQRT($B$2*$B$2-($B$1*A17)*($B$1*A17))</f>
        <v>186.59046063504962</v>
      </c>
      <c r="C17" s="8">
        <f>B16+$B$5</f>
        <v>200.78784028338913</v>
      </c>
      <c r="D17" s="8">
        <f>C17-B17</f>
        <v>14.197379648339506</v>
      </c>
      <c r="E17" s="8">
        <f>2*B17*TAN(2*PI()/$B$3/2)</f>
        <v>74.2303005107572</v>
      </c>
      <c r="F17" s="8">
        <f>2*C17*TAN(2*PI()/$B$3/2)</f>
        <v>79.87836930363518</v>
      </c>
      <c r="G17" s="4">
        <f>4*$B$3</f>
        <v>64</v>
      </c>
      <c r="H17" s="4">
        <f>INT($B$7/((E17+F17)/2+$B$4))</f>
        <v>11</v>
      </c>
      <c r="I17" s="4">
        <f>INT(G17/H17+0.99999999)</f>
        <v>6</v>
      </c>
      <c r="J17" s="8">
        <f>(D17+$B$4)*I17</f>
        <v>91.18427789003704</v>
      </c>
    </row>
    <row r="18" spans="1:10" ht="12">
      <c r="A18" s="4">
        <v>7</v>
      </c>
      <c r="B18" s="8">
        <f>SQRT($B$2*$B$2-($B$1*A18)*($B$1*A18))</f>
        <v>181.50482087261483</v>
      </c>
      <c r="C18" s="8">
        <f>B17+$B$5</f>
        <v>196.59046063504962</v>
      </c>
      <c r="D18" s="8">
        <f>C18-B18</f>
        <v>15.085639762434795</v>
      </c>
      <c r="E18" s="8">
        <f>2*B18*TAN(2*PI()/$B$3/2)</f>
        <v>72.20710722118515</v>
      </c>
      <c r="F18" s="8">
        <f>2*C18*TAN(2*PI()/$B$3/2)</f>
        <v>78.20854785835036</v>
      </c>
      <c r="G18" s="4">
        <f>4*$B$3</f>
        <v>64</v>
      </c>
      <c r="H18" s="4">
        <f>INT($B$7/((E18+F18)/2+$B$4))</f>
        <v>11</v>
      </c>
      <c r="I18" s="4">
        <f>INT(G18/H18+0.99999999)</f>
        <v>6</v>
      </c>
      <c r="J18" s="8">
        <f>(D18+$B$4)*I18</f>
        <v>96.51383857460877</v>
      </c>
    </row>
    <row r="19" spans="1:10" ht="12">
      <c r="A19" s="4">
        <v>8</v>
      </c>
      <c r="B19" s="8">
        <f>SQRT($B$2*$B$2-($B$1*A19)*($B$1*A19))</f>
        <v>175.45369759569047</v>
      </c>
      <c r="C19" s="8">
        <f>B18+$B$5</f>
        <v>191.50482087261483</v>
      </c>
      <c r="D19" s="8">
        <f>C19-B19</f>
        <v>16.051123276924358</v>
      </c>
      <c r="E19" s="8">
        <f>2*B19*TAN(2*PI()/$B$3/2)</f>
        <v>69.79982070854679</v>
      </c>
      <c r="F19" s="8">
        <f>2*C19*TAN(2*PI()/$B$3/2)</f>
        <v>76.18535456877831</v>
      </c>
      <c r="G19" s="4">
        <f>4*$B$3</f>
        <v>64</v>
      </c>
      <c r="H19" s="4">
        <f>INT($B$7/((E19+F19)/2+$B$4))</f>
        <v>12</v>
      </c>
      <c r="I19" s="4">
        <f>INT(G19/H19+0.99999999)</f>
        <v>6</v>
      </c>
      <c r="J19" s="8">
        <f>(D19+$B$4)*I19</f>
        <v>102.30673966154615</v>
      </c>
    </row>
    <row r="20" spans="1:10" ht="12">
      <c r="A20" s="4">
        <v>9</v>
      </c>
      <c r="B20" s="8">
        <f>SQRT($B$2*$B$2-($B$1*A20)*($B$1*A20))</f>
        <v>168.3330033000065</v>
      </c>
      <c r="C20" s="8">
        <f>B19+$B$5</f>
        <v>185.45369759569047</v>
      </c>
      <c r="D20" s="8">
        <f>C20-B20</f>
        <v>17.12069429568396</v>
      </c>
      <c r="E20" s="8">
        <f>2*B20*TAN(2*PI()/$B$3/2)</f>
        <v>66.96703238906414</v>
      </c>
      <c r="F20" s="8">
        <f>2*C20*TAN(2*PI()/$B$3/2)</f>
        <v>73.77806805613996</v>
      </c>
      <c r="G20" s="4">
        <f>4*$B$3</f>
        <v>64</v>
      </c>
      <c r="H20" s="4">
        <f>INT($B$7/((E20+F20)/2+$B$4))</f>
        <v>12</v>
      </c>
      <c r="I20" s="4">
        <f>INT(G20/H20+0.99999999)</f>
        <v>6</v>
      </c>
      <c r="J20" s="8">
        <f>(D20+$B$4)*I20</f>
        <v>108.72416577410377</v>
      </c>
    </row>
    <row r="21" spans="1:10" ht="12">
      <c r="A21" s="4">
        <v>10</v>
      </c>
      <c r="B21" s="8">
        <f>SQRT($B$2*$B$2-($B$1*A21)*($B$1*A21))</f>
        <v>160</v>
      </c>
      <c r="C21" s="8">
        <f>B20+$B$5</f>
        <v>178.3330033000065</v>
      </c>
      <c r="D21" s="8">
        <f>C21-B21</f>
        <v>18.33300330000651</v>
      </c>
      <c r="E21" s="8">
        <f>2*B21*TAN(2*PI()/$B$3/2)</f>
        <v>63.651957561490555</v>
      </c>
      <c r="F21" s="8">
        <f>2*C21*TAN(2*PI()/$B$3/2)</f>
        <v>70.94527973665731</v>
      </c>
      <c r="G21" s="4">
        <f>4*$B$3</f>
        <v>64</v>
      </c>
      <c r="H21" s="4">
        <f>INT($B$7/((E21+F21)/2+$B$4))</f>
        <v>13</v>
      </c>
      <c r="I21" s="4">
        <f>INT(G21/H21+0.99999999)</f>
        <v>5</v>
      </c>
      <c r="J21" s="8">
        <f>(D21+$B$4)*I21</f>
        <v>96.66501650003255</v>
      </c>
    </row>
    <row r="22" spans="1:10" s="11" customFormat="1" ht="12">
      <c r="A22" s="9">
        <v>11</v>
      </c>
      <c r="B22" s="10">
        <f>SQRT($B$2*$B$2-($B$1*A22)*($B$1*A22))</f>
        <v>150.2531197679436</v>
      </c>
      <c r="C22" s="10">
        <f>B21+$B$5</f>
        <v>170</v>
      </c>
      <c r="D22" s="10">
        <f>C22-B22</f>
        <v>19.746880232056412</v>
      </c>
      <c r="E22" s="10">
        <f>2*B22*TAN(2*PI()/$B$3/2)</f>
        <v>59.77440751844189</v>
      </c>
      <c r="F22" s="10">
        <f>2*C22*TAN(2*PI()/$B$3/2)</f>
        <v>67.63020490908372</v>
      </c>
      <c r="G22" s="9">
        <f>4*$B$3</f>
        <v>64</v>
      </c>
      <c r="H22" s="9">
        <f>INT($B$7/((E22+F22)/2+$B$4))</f>
        <v>14</v>
      </c>
      <c r="I22" s="9">
        <f>INT(G22/H22+0.99999999)</f>
        <v>5</v>
      </c>
      <c r="J22" s="10">
        <f>(D22+$B$4)*I22</f>
        <v>103.73440116028206</v>
      </c>
    </row>
    <row r="23" spans="1:10" ht="12">
      <c r="A23" s="4">
        <v>12</v>
      </c>
      <c r="B23" s="8">
        <f>SQRT($B$2*$B$2-($B$1*A23)*($B$1*A23))</f>
        <v>138.79481258317978</v>
      </c>
      <c r="C23" s="8">
        <f>B22+$B$5</f>
        <v>160.2531197679436</v>
      </c>
      <c r="D23" s="8">
        <f>C23-B23</f>
        <v>21.45830718476381</v>
      </c>
      <c r="E23" s="8">
        <f>2*B23*TAN(2*PI()/$B$3/2)</f>
        <v>55.21600950187246</v>
      </c>
      <c r="F23" s="8">
        <f>2*C23*TAN(2*PI()/$B$3/2)</f>
        <v>63.75265486603505</v>
      </c>
      <c r="G23" s="4">
        <f>4*$B$3</f>
        <v>64</v>
      </c>
      <c r="H23" s="4">
        <f>INT($B$7/((E23+F23)/2+$B$4))</f>
        <v>15</v>
      </c>
      <c r="I23" s="4">
        <f>INT(G23/H23+0.99999999)</f>
        <v>5</v>
      </c>
      <c r="J23" s="8">
        <f>(D23+$B$4)*I23</f>
        <v>112.29153592381905</v>
      </c>
    </row>
    <row r="24" spans="1:10" ht="12">
      <c r="A24" s="4">
        <v>13</v>
      </c>
      <c r="B24" s="8">
        <f>SQRT($B$2*$B$2-($B$1*A24)*($B$1*A24))</f>
        <v>125.15590277729612</v>
      </c>
      <c r="C24" s="8">
        <f>B23+$B$5</f>
        <v>148.79481258317978</v>
      </c>
      <c r="D24" s="8">
        <f>C24-B24</f>
        <v>23.638909805883657</v>
      </c>
      <c r="E24" s="8">
        <f>2*B24*TAN(2*PI()/$B$3/2)</f>
        <v>49.790113825940566</v>
      </c>
      <c r="F24" s="8">
        <f>2*C24*TAN(2*PI()/$B$3/2)</f>
        <v>59.194256849465624</v>
      </c>
      <c r="G24" s="4">
        <f>4*$B$3</f>
        <v>64</v>
      </c>
      <c r="H24" s="4">
        <f>INT($B$7/((E24+F24)/2+$B$4))</f>
        <v>16</v>
      </c>
      <c r="I24" s="4">
        <f>INT(G24/H24+0.99999999)</f>
        <v>4</v>
      </c>
      <c r="J24" s="8">
        <f>(D24+$B$4)*I24</f>
        <v>98.55563922353463</v>
      </c>
    </row>
    <row r="25" spans="1:10" ht="12">
      <c r="A25" s="4">
        <v>14</v>
      </c>
      <c r="B25" s="8">
        <f>SQRT($B$2*$B$2-($B$1*A25)*($B$1*A25))</f>
        <v>108.51727973000429</v>
      </c>
      <c r="C25" s="8">
        <f>B24+$B$5</f>
        <v>135.15590277729612</v>
      </c>
      <c r="D25" s="8">
        <f>C25-B25</f>
        <v>26.63862304729183</v>
      </c>
      <c r="E25" s="8">
        <f>2*B25*TAN(2*PI()/$B$3/2)</f>
        <v>43.17085802539145</v>
      </c>
      <c r="F25" s="8">
        <f>2*C25*TAN(2*PI()/$B$3/2)</f>
        <v>53.76836117353373</v>
      </c>
      <c r="G25" s="4">
        <f>4*$B$3</f>
        <v>64</v>
      </c>
      <c r="H25" s="4">
        <f>INT($B$7/((E25+F25)/2+$B$4))</f>
        <v>18</v>
      </c>
      <c r="I25" s="4">
        <f>INT(G25/H25+0.99999999)</f>
        <v>4</v>
      </c>
      <c r="J25" s="8">
        <f>(D25+$B$4)*I25</f>
        <v>110.55449218916732</v>
      </c>
    </row>
    <row r="26" spans="1:10" ht="12">
      <c r="A26" s="4">
        <v>15</v>
      </c>
      <c r="B26" s="8">
        <f>SQRT($B$2*$B$2-($B$1*A26)*($B$1*A26))</f>
        <v>87.17797887081348</v>
      </c>
      <c r="C26" s="8">
        <f>B25+$B$5</f>
        <v>118.51727973000429</v>
      </c>
      <c r="D26" s="8">
        <f>C26-B26</f>
        <v>31.339300859190814</v>
      </c>
      <c r="E26" s="8">
        <f>2*B26*TAN(2*PI()/$B$3/2)</f>
        <v>34.68155632113462</v>
      </c>
      <c r="F26" s="8">
        <f>2*C26*TAN(2*PI()/$B$3/2)</f>
        <v>47.14910537298461</v>
      </c>
      <c r="G26" s="4">
        <f>4*$B$3</f>
        <v>64</v>
      </c>
      <c r="H26" s="4">
        <f>INT($B$7/((E26+F26)/2+$B$4))</f>
        <v>21</v>
      </c>
      <c r="I26" s="4">
        <f>INT(G26/H26+0.99999999)</f>
        <v>4</v>
      </c>
      <c r="J26" s="8">
        <f>(D26+$B$4)*I26</f>
        <v>129.35720343676326</v>
      </c>
    </row>
    <row r="27" spans="1:10" ht="12">
      <c r="A27" s="4">
        <v>16</v>
      </c>
      <c r="B27" s="8">
        <f>SQRT($B$2*$B$2-($B$1*A27)*($B$1*A27))</f>
        <v>56</v>
      </c>
      <c r="C27" s="8">
        <f>B26+$B$5</f>
        <v>97.17797887081348</v>
      </c>
      <c r="D27" s="8">
        <f>C27-B27</f>
        <v>41.177978870813476</v>
      </c>
      <c r="E27" s="8">
        <f>2*B27*TAN(2*PI()/$B$3/2)</f>
        <v>22.278185146521693</v>
      </c>
      <c r="F27" s="8">
        <f>2*C27*TAN(2*PI()/$B$3/2)</f>
        <v>38.65980366872778</v>
      </c>
      <c r="G27" s="4">
        <f>4*$B$3</f>
        <v>64</v>
      </c>
      <c r="H27" s="4">
        <f>INT($B$7/((E27+F27)/2+$B$4))</f>
        <v>28</v>
      </c>
      <c r="I27" s="4">
        <f>INT(G27/H27+0.99999999)</f>
        <v>3</v>
      </c>
      <c r="J27" s="8">
        <f>(D27+$B$4)*I27</f>
        <v>126.53393661244043</v>
      </c>
    </row>
    <row r="28" spans="1:10" ht="12">
      <c r="A28" s="4">
        <v>17</v>
      </c>
      <c r="B28" s="8">
        <f>$B$6/2</f>
        <v>47</v>
      </c>
      <c r="C28" s="8">
        <f>B27+$B$5</f>
        <v>66</v>
      </c>
      <c r="D28" s="8">
        <f>C28-B28</f>
        <v>19</v>
      </c>
      <c r="E28" s="8">
        <f>2*B28*TAN(2*PI()/$B$3/2)</f>
        <v>18.69776253368785</v>
      </c>
      <c r="F28" s="8">
        <f>2*C28*TAN(2*PI()/$B$3/2)</f>
        <v>26.256432494114854</v>
      </c>
      <c r="G28" s="4">
        <f>2*$B$3</f>
        <v>32</v>
      </c>
      <c r="H28" s="4">
        <f>INT($B$7/((E28+F28)/2+$B$4))</f>
        <v>38</v>
      </c>
      <c r="I28" s="4">
        <f>INT(G28/H28+0.99999999)</f>
        <v>1</v>
      </c>
      <c r="J28" s="8">
        <f>(D28+$B$4)*I28</f>
        <v>20</v>
      </c>
    </row>
    <row r="29" ht="12">
      <c r="J29" s="12"/>
    </row>
    <row r="30" spans="9:10" ht="12">
      <c r="I30" s="1" t="s">
        <v>18</v>
      </c>
      <c r="J30" s="8">
        <f>SUM(J11:J28)</f>
        <v>1647.6942052460001</v>
      </c>
    </row>
    <row r="31" spans="9:10" ht="12">
      <c r="I31" s="1" t="s">
        <v>19</v>
      </c>
      <c r="J31" s="8">
        <f>$B$8-J30</f>
        <v>172.30579475399986</v>
      </c>
    </row>
  </sheetData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Ueno</dc:creator>
  <cp:keywords/>
  <dc:description/>
  <cp:lastModifiedBy>Tomohiro Ueno</cp:lastModifiedBy>
  <cp:lastPrinted>2008-12-29T00:45:43Z</cp:lastPrinted>
  <dcterms:created xsi:type="dcterms:W3CDTF">2008-12-16T13:33:04Z</dcterms:created>
  <dcterms:modified xsi:type="dcterms:W3CDTF">2009-01-01T02:44:01Z</dcterms:modified>
  <cp:category/>
  <cp:version/>
  <cp:contentType/>
  <cp:contentStatus/>
  <cp:revision>4</cp:revision>
</cp:coreProperties>
</file>